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tabRatio="849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<sst xmlns="http://schemas.openxmlformats.org/spreadsheetml/2006/main" count="174" uniqueCount="65">
  <si>
    <t>Alfa</t>
  </si>
  <si>
    <t>Beta</t>
  </si>
  <si>
    <t>Capacidade instalada</t>
  </si>
  <si>
    <t>Volume orçamentada</t>
  </si>
  <si>
    <t>% utilização da capacidade</t>
  </si>
  <si>
    <t>Secção Alfa</t>
  </si>
  <si>
    <t>Secção Beta</t>
  </si>
  <si>
    <t>Armazém</t>
  </si>
  <si>
    <t>Manutenção</t>
  </si>
  <si>
    <t>Administração</t>
  </si>
  <si>
    <t>Matérias</t>
  </si>
  <si>
    <t>Outros custos variáveis</t>
  </si>
  <si>
    <t>Utilização das secções:</t>
  </si>
  <si>
    <t>Espaço (m2)</t>
  </si>
  <si>
    <t>Manutenção (%)</t>
  </si>
  <si>
    <t>Administração (%)</t>
  </si>
  <si>
    <t>Armazém (%)</t>
  </si>
  <si>
    <t xml:space="preserve">   Custos variáveis directos</t>
  </si>
  <si>
    <t>Custos variáveis indirectos:</t>
  </si>
  <si>
    <t>Custos variáveis directos:</t>
  </si>
  <si>
    <t>Custos fixos</t>
  </si>
  <si>
    <t>Custo por m2</t>
  </si>
  <si>
    <t xml:space="preserve">   Custos variáveis indirectos</t>
  </si>
  <si>
    <t xml:space="preserve">Mark up </t>
  </si>
  <si>
    <t>Custo variável unitário</t>
  </si>
  <si>
    <t>Custo variável total</t>
  </si>
  <si>
    <t>Questão a)</t>
  </si>
  <si>
    <t>Preço</t>
  </si>
  <si>
    <t>Margem de contribuição unitária</t>
  </si>
  <si>
    <t>Margem de contribuição da encomenda</t>
  </si>
  <si>
    <t>Quantidade</t>
  </si>
  <si>
    <t>Como existe capacidade disponível de 30.000 seria de aceitar a encomenda</t>
  </si>
  <si>
    <t>Admnistração</t>
  </si>
  <si>
    <t>Custo total unitário</t>
  </si>
  <si>
    <t>Usando capacidade instalada:</t>
  </si>
  <si>
    <t>Custo fixo unitário</t>
  </si>
  <si>
    <t>Quais os problemas potenciais no futuro?</t>
  </si>
  <si>
    <t xml:space="preserve">   - Quando a empresa alcançar o limite de produção terá de imputar o custo total</t>
  </si>
  <si>
    <t>Questão b)</t>
  </si>
  <si>
    <t>Proposta de fornecimento</t>
  </si>
  <si>
    <t>Excedente de capacidade</t>
  </si>
  <si>
    <t>Excesso de capacidade inicial</t>
  </si>
  <si>
    <t xml:space="preserve">    Canibalização das vendas normais</t>
  </si>
  <si>
    <t>Preço de venda</t>
  </si>
  <si>
    <t xml:space="preserve">   Custos fixos</t>
  </si>
  <si>
    <t xml:space="preserve">   Custos totais</t>
  </si>
  <si>
    <t>Custo unitário</t>
  </si>
  <si>
    <t>Usando capacidade orçamentada:</t>
  </si>
  <si>
    <t>Margem de contribuição</t>
  </si>
  <si>
    <t xml:space="preserve">Preço de venda </t>
  </si>
  <si>
    <t>Preço de venda normal</t>
  </si>
  <si>
    <t>Margem de contribuição unitária normal</t>
  </si>
  <si>
    <t>Quantidade perdida</t>
  </si>
  <si>
    <t>Canibalização de margem</t>
  </si>
  <si>
    <t>Margem adicional gerada</t>
  </si>
  <si>
    <t>A encomenda dava uma contribuição positiva para os resultados</t>
  </si>
  <si>
    <t>A questão que se podia colocar era o impacto negativo nos clientes que poderia haver pela falta de produtos no mercado</t>
  </si>
  <si>
    <t>Total m2</t>
  </si>
  <si>
    <t>Mark up</t>
  </si>
  <si>
    <t>ALFA</t>
  </si>
  <si>
    <t>BETA</t>
  </si>
  <si>
    <t>MATÉRIAS</t>
  </si>
  <si>
    <t>O.C.VAR. *</t>
  </si>
  <si>
    <t>CUSTOS Variáveis (Euros)</t>
  </si>
  <si>
    <t>Custo fixo directo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</si>
</sst>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#,##0.000\ &quot;€&quot;;[Red]\-#,##0.000\ &quot;€&quot;"/>
    <numFmt numFmtId="182" formatCode="#,##0.0000\ &quot;€&quot;;[Red]\-#,##0.0000\ &quot;€&quot;"/>
    <numFmt numFmtId="183" formatCode="#,##0.00000\ &quot;€&quot;;[Red]\-#,##0.00000\ &quot;€&quot;"/>
    <numFmt numFmtId="184" formatCode="#,##0.0\ &quot;€&quot;;[Red]\-#,##0.0\ &quot;€&quot;"/>
    <numFmt numFmtId="185" formatCode="#,##0.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(#,##0\)"/>
    <numFmt numFmtId="194" formatCode="#,##0.0;\(#,##0.0\)"/>
    <numFmt numFmtId="195" formatCode="#,##0.00;\(#,##0.00\)"/>
    <numFmt numFmtId="196" formatCode="#,##0.000;\(#,##0.000\)"/>
    <numFmt numFmtId="197" formatCode="#,##0.0000;\(#,##0.0000\)"/>
    <numFmt numFmtId="198" formatCode="#,##0.00\ &quot;€&quot;"/>
    <numFmt numFmtId="199" formatCode="#,##0.0\ &quot;€&quot;"/>
    <numFmt numFmtId="200" formatCode="#,##0\ &quot;€&quot;"/>
    <numFmt numFmtId="201" formatCode="0.0"/>
    <numFmt numFmtId="202" formatCode="0.000"/>
    <numFmt numFmtId="203" formatCode="0.000%"/>
    <numFmt numFmtId="204" formatCode="#,##0_ ;[Red]\-#,##0\ "/>
    <numFmt numFmtId="205" formatCode="#,##0.000_ ;[Red]\-#,##0.000\ "/>
    <numFmt numFmtId="206" formatCode="#,##0.000\ &quot;€&quot;"/>
    <numFmt numFmtId="207" formatCode="#,##0.00000;\(#,##0.00000\)"/>
    <numFmt numFmtId="208" formatCode="0.0000"/>
    <numFmt numFmtId="209" formatCode="0.000000"/>
  </numFmts>
  <fonts count="42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193" fontId="0" fillId="0" borderId="0" xfId="0" applyAlignment="1">
      <alignment/>
    </xf>
    <xf numFmtId="193" fontId="0" fillId="0" borderId="0" xfId="0" applyAlignment="1">
      <alignment horizontal="center"/>
    </xf>
    <xf numFmtId="180" fontId="0" fillId="0" borderId="0" xfId="59" applyNumberFormat="1" applyFont="1" applyAlignment="1">
      <alignment/>
    </xf>
    <xf numFmtId="8" fontId="0" fillId="0" borderId="0" xfId="44" applyNumberFormat="1" applyFont="1" applyAlignment="1">
      <alignment/>
    </xf>
    <xf numFmtId="181" fontId="0" fillId="0" borderId="0" xfId="44" applyNumberFormat="1" applyFont="1" applyAlignment="1">
      <alignment/>
    </xf>
    <xf numFmtId="8" fontId="0" fillId="0" borderId="0" xfId="44" applyNumberFormat="1" applyFont="1" applyBorder="1" applyAlignment="1">
      <alignment/>
    </xf>
    <xf numFmtId="193" fontId="0" fillId="0" borderId="0" xfId="0" applyBorder="1" applyAlignment="1">
      <alignment/>
    </xf>
    <xf numFmtId="9" fontId="0" fillId="0" borderId="0" xfId="59" applyFont="1" applyBorder="1" applyAlignment="1">
      <alignment/>
    </xf>
    <xf numFmtId="193" fontId="2" fillId="0" borderId="0" xfId="0" applyFont="1" applyAlignment="1">
      <alignment/>
    </xf>
    <xf numFmtId="193" fontId="3" fillId="0" borderId="0" xfId="0" applyFont="1" applyAlignment="1">
      <alignment/>
    </xf>
    <xf numFmtId="193" fontId="2" fillId="0" borderId="0" xfId="0" applyFont="1" applyAlignment="1">
      <alignment horizontal="center"/>
    </xf>
    <xf numFmtId="193" fontId="0" fillId="0" borderId="10" xfId="0" applyBorder="1" applyAlignment="1">
      <alignment/>
    </xf>
    <xf numFmtId="2" fontId="0" fillId="0" borderId="0" xfId="0" applyNumberFormat="1" applyAlignment="1">
      <alignment/>
    </xf>
    <xf numFmtId="193" fontId="0" fillId="0" borderId="11" xfId="0" applyBorder="1" applyAlignment="1">
      <alignment/>
    </xf>
    <xf numFmtId="193" fontId="2" fillId="0" borderId="12" xfId="0" applyFont="1" applyBorder="1" applyAlignment="1">
      <alignment/>
    </xf>
    <xf numFmtId="193" fontId="0" fillId="0" borderId="13" xfId="0" applyBorder="1" applyAlignment="1">
      <alignment/>
    </xf>
    <xf numFmtId="193" fontId="0" fillId="0" borderId="14" xfId="0" applyBorder="1" applyAlignment="1">
      <alignment/>
    </xf>
    <xf numFmtId="193" fontId="0" fillId="0" borderId="15" xfId="0" applyBorder="1" applyAlignment="1">
      <alignment/>
    </xf>
    <xf numFmtId="193" fontId="0" fillId="0" borderId="16" xfId="0" applyBorder="1" applyAlignment="1">
      <alignment/>
    </xf>
    <xf numFmtId="180" fontId="0" fillId="0" borderId="11" xfId="59" applyNumberFormat="1" applyFont="1" applyBorder="1" applyAlignment="1">
      <alignment/>
    </xf>
    <xf numFmtId="180" fontId="0" fillId="0" borderId="14" xfId="59" applyNumberFormat="1" applyFont="1" applyBorder="1" applyAlignment="1">
      <alignment/>
    </xf>
    <xf numFmtId="193" fontId="2" fillId="0" borderId="0" xfId="0" applyFont="1" applyBorder="1" applyAlignment="1">
      <alignment horizontal="center"/>
    </xf>
    <xf numFmtId="193" fontId="0" fillId="0" borderId="17" xfId="0" applyBorder="1" applyAlignment="1">
      <alignment/>
    </xf>
    <xf numFmtId="9" fontId="0" fillId="0" borderId="11" xfId="59" applyFont="1" applyBorder="1" applyAlignment="1">
      <alignment/>
    </xf>
    <xf numFmtId="193" fontId="0" fillId="0" borderId="18" xfId="0" applyBorder="1" applyAlignment="1">
      <alignment/>
    </xf>
    <xf numFmtId="193" fontId="0" fillId="0" borderId="19" xfId="0" applyBorder="1" applyAlignment="1">
      <alignment/>
    </xf>
    <xf numFmtId="193" fontId="0" fillId="0" borderId="20" xfId="0" applyBorder="1" applyAlignment="1">
      <alignment/>
    </xf>
    <xf numFmtId="193" fontId="0" fillId="0" borderId="21" xfId="0" applyBorder="1" applyAlignment="1">
      <alignment/>
    </xf>
    <xf numFmtId="193" fontId="0" fillId="0" borderId="22" xfId="0" applyBorder="1" applyAlignment="1">
      <alignment/>
    </xf>
    <xf numFmtId="193" fontId="2" fillId="0" borderId="23" xfId="0" applyFont="1" applyBorder="1" applyAlignment="1">
      <alignment horizontal="center"/>
    </xf>
    <xf numFmtId="8" fontId="0" fillId="0" borderId="11" xfId="44" applyNumberFormat="1" applyFont="1" applyBorder="1" applyAlignment="1">
      <alignment/>
    </xf>
    <xf numFmtId="8" fontId="0" fillId="33" borderId="11" xfId="44" applyNumberFormat="1" applyFont="1" applyFill="1" applyBorder="1" applyAlignment="1">
      <alignment/>
    </xf>
    <xf numFmtId="193" fontId="0" fillId="33" borderId="11" xfId="0" applyFill="1" applyBorder="1" applyAlignment="1">
      <alignment/>
    </xf>
    <xf numFmtId="193" fontId="2" fillId="0" borderId="11" xfId="0" applyFont="1" applyBorder="1" applyAlignment="1">
      <alignment horizontal="center"/>
    </xf>
    <xf numFmtId="9" fontId="0" fillId="0" borderId="11" xfId="44" applyNumberFormat="1" applyFont="1" applyBorder="1" applyAlignment="1">
      <alignment/>
    </xf>
    <xf numFmtId="8" fontId="0" fillId="0" borderId="0" xfId="44" applyNumberFormat="1" applyFont="1" applyAlignment="1">
      <alignment horizontal="center"/>
    </xf>
    <xf numFmtId="193" fontId="2" fillId="0" borderId="0" xfId="0" applyFont="1" applyAlignment="1">
      <alignment horizontal="left"/>
    </xf>
    <xf numFmtId="193" fontId="2" fillId="0" borderId="24" xfId="0" applyFont="1" applyBorder="1" applyAlignment="1">
      <alignment horizontal="center"/>
    </xf>
    <xf numFmtId="193" fontId="2" fillId="0" borderId="25" xfId="0" applyFont="1" applyBorder="1" applyAlignment="1">
      <alignment horizontal="center"/>
    </xf>
    <xf numFmtId="9" fontId="0" fillId="0" borderId="22" xfId="59" applyFont="1" applyBorder="1" applyAlignment="1">
      <alignment/>
    </xf>
    <xf numFmtId="193" fontId="0" fillId="0" borderId="26" xfId="0" applyBorder="1" applyAlignment="1">
      <alignment/>
    </xf>
    <xf numFmtId="193" fontId="0" fillId="0" borderId="24" xfId="0" applyBorder="1" applyAlignment="1">
      <alignment/>
    </xf>
    <xf numFmtId="9" fontId="0" fillId="0" borderId="27" xfId="59" applyFont="1" applyBorder="1" applyAlignment="1">
      <alignment/>
    </xf>
    <xf numFmtId="9" fontId="0" fillId="0" borderId="28" xfId="59" applyFont="1" applyBorder="1" applyAlignment="1">
      <alignment/>
    </xf>
    <xf numFmtId="193" fontId="0" fillId="0" borderId="29" xfId="0" applyBorder="1" applyAlignment="1">
      <alignment/>
    </xf>
    <xf numFmtId="9" fontId="0" fillId="0" borderId="18" xfId="59" applyFont="1" applyBorder="1" applyAlignment="1">
      <alignment/>
    </xf>
    <xf numFmtId="9" fontId="0" fillId="0" borderId="10" xfId="59" applyFont="1" applyBorder="1" applyAlignment="1">
      <alignment/>
    </xf>
    <xf numFmtId="9" fontId="0" fillId="0" borderId="19" xfId="59" applyFont="1" applyBorder="1" applyAlignment="1">
      <alignment/>
    </xf>
    <xf numFmtId="8" fontId="0" fillId="0" borderId="19" xfId="44" applyNumberFormat="1" applyFont="1" applyBorder="1" applyAlignment="1">
      <alignment/>
    </xf>
    <xf numFmtId="193" fontId="0" fillId="0" borderId="30" xfId="0" applyBorder="1" applyAlignment="1">
      <alignment/>
    </xf>
    <xf numFmtId="193" fontId="0" fillId="0" borderId="31" xfId="0" applyBorder="1" applyAlignment="1">
      <alignment/>
    </xf>
    <xf numFmtId="181" fontId="0" fillId="33" borderId="32" xfId="44" applyNumberFormat="1" applyFont="1" applyFill="1" applyBorder="1" applyAlignment="1">
      <alignment/>
    </xf>
    <xf numFmtId="193" fontId="7" fillId="0" borderId="23" xfId="0" applyFont="1" applyBorder="1" applyAlignment="1">
      <alignment vertical="top" wrapText="1"/>
    </xf>
    <xf numFmtId="193" fontId="6" fillId="0" borderId="25" xfId="0" applyFont="1" applyBorder="1" applyAlignment="1">
      <alignment vertical="top" wrapText="1"/>
    </xf>
    <xf numFmtId="193" fontId="6" fillId="0" borderId="33" xfId="0" applyFont="1" applyBorder="1" applyAlignment="1">
      <alignment horizontal="right" vertical="top" wrapText="1"/>
    </xf>
    <xf numFmtId="193" fontId="6" fillId="0" borderId="12" xfId="0" applyFont="1" applyBorder="1" applyAlignment="1">
      <alignment horizontal="right" vertical="top" wrapText="1"/>
    </xf>
    <xf numFmtId="193" fontId="6" fillId="0" borderId="17" xfId="0" applyFont="1" applyBorder="1" applyAlignment="1">
      <alignment horizontal="right" vertical="top" wrapText="1"/>
    </xf>
    <xf numFmtId="193" fontId="6" fillId="0" borderId="34" xfId="0" applyFont="1" applyBorder="1" applyAlignment="1">
      <alignment horizontal="right" vertical="top" wrapText="1"/>
    </xf>
    <xf numFmtId="193" fontId="6" fillId="0" borderId="35" xfId="0" applyFont="1" applyBorder="1" applyAlignment="1">
      <alignment horizontal="right" vertical="top" wrapText="1"/>
    </xf>
    <xf numFmtId="193" fontId="6" fillId="0" borderId="15" xfId="0" applyFont="1" applyBorder="1" applyAlignment="1">
      <alignment horizontal="right" vertical="top" wrapText="1"/>
    </xf>
    <xf numFmtId="193" fontId="6" fillId="0" borderId="16" xfId="0" applyFont="1" applyBorder="1" applyAlignment="1">
      <alignment horizontal="right" vertical="top" wrapText="1"/>
    </xf>
    <xf numFmtId="193" fontId="0" fillId="34" borderId="0" xfId="0" applyFill="1" applyBorder="1" applyAlignment="1">
      <alignment horizontal="center"/>
    </xf>
    <xf numFmtId="193" fontId="0" fillId="34" borderId="0" xfId="0" applyFill="1" applyBorder="1" applyAlignment="1">
      <alignment/>
    </xf>
    <xf numFmtId="193" fontId="0" fillId="34" borderId="0" xfId="0" applyFill="1" applyAlignment="1">
      <alignment/>
    </xf>
    <xf numFmtId="193" fontId="6" fillId="34" borderId="26" xfId="0" applyFont="1" applyFill="1" applyBorder="1" applyAlignment="1">
      <alignment vertical="top" wrapText="1"/>
    </xf>
    <xf numFmtId="193" fontId="6" fillId="34" borderId="0" xfId="0" applyFont="1" applyFill="1" applyBorder="1" applyAlignment="1">
      <alignment horizontal="right" vertical="top" wrapText="1"/>
    </xf>
    <xf numFmtId="193" fontId="2" fillId="0" borderId="26" xfId="0" applyFont="1" applyBorder="1" applyAlignment="1">
      <alignment/>
    </xf>
    <xf numFmtId="193" fontId="0" fillId="34" borderId="26" xfId="0" applyFill="1" applyBorder="1" applyAlignment="1">
      <alignment/>
    </xf>
    <xf numFmtId="193" fontId="0" fillId="34" borderId="18" xfId="0" applyFill="1" applyBorder="1" applyAlignment="1">
      <alignment/>
    </xf>
    <xf numFmtId="193" fontId="0" fillId="34" borderId="10" xfId="0" applyFill="1" applyBorder="1" applyAlignment="1">
      <alignment/>
    </xf>
    <xf numFmtId="193" fontId="0" fillId="34" borderId="19" xfId="0" applyFill="1" applyBorder="1" applyAlignment="1">
      <alignment/>
    </xf>
    <xf numFmtId="193" fontId="0" fillId="34" borderId="20" xfId="0" applyFill="1" applyBorder="1" applyAlignment="1">
      <alignment/>
    </xf>
    <xf numFmtId="8" fontId="2" fillId="33" borderId="11" xfId="44" applyNumberFormat="1" applyFont="1" applyFill="1" applyBorder="1" applyAlignment="1">
      <alignment/>
    </xf>
    <xf numFmtId="193" fontId="7" fillId="0" borderId="36" xfId="0" applyFont="1" applyBorder="1" applyAlignment="1">
      <alignment horizontal="center" vertical="top" wrapText="1"/>
    </xf>
    <xf numFmtId="193" fontId="2" fillId="0" borderId="37" xfId="0" applyFont="1" applyBorder="1" applyAlignment="1">
      <alignment/>
    </xf>
    <xf numFmtId="9" fontId="2" fillId="0" borderId="38" xfId="59" applyFont="1" applyBorder="1" applyAlignment="1">
      <alignment/>
    </xf>
    <xf numFmtId="193" fontId="2" fillId="0" borderId="22" xfId="0" applyFont="1" applyBorder="1" applyAlignment="1">
      <alignment horizontal="center"/>
    </xf>
    <xf numFmtId="193" fontId="0" fillId="0" borderId="13" xfId="0" applyBorder="1" applyAlignment="1">
      <alignment horizontal="center"/>
    </xf>
    <xf numFmtId="193" fontId="0" fillId="0" borderId="35" xfId="0" applyBorder="1" applyAlignment="1">
      <alignment horizontal="center"/>
    </xf>
    <xf numFmtId="193" fontId="6" fillId="34" borderId="39" xfId="0" applyFont="1" applyFill="1" applyBorder="1" applyAlignment="1">
      <alignment horizontal="right" vertical="top" wrapText="1"/>
    </xf>
    <xf numFmtId="193" fontId="0" fillId="34" borderId="39" xfId="0" applyFill="1" applyBorder="1" applyAlignment="1">
      <alignment/>
    </xf>
    <xf numFmtId="181" fontId="0" fillId="34" borderId="39" xfId="44" applyNumberFormat="1" applyFont="1" applyFill="1" applyBorder="1" applyAlignment="1">
      <alignment/>
    </xf>
    <xf numFmtId="8" fontId="0" fillId="0" borderId="17" xfId="44" applyNumberFormat="1" applyFont="1" applyBorder="1" applyAlignment="1">
      <alignment/>
    </xf>
    <xf numFmtId="8" fontId="0" fillId="0" borderId="40" xfId="44" applyNumberFormat="1" applyFont="1" applyBorder="1" applyAlignment="1">
      <alignment/>
    </xf>
    <xf numFmtId="6" fontId="0" fillId="0" borderId="11" xfId="44" applyNumberFormat="1" applyFont="1" applyBorder="1" applyAlignment="1">
      <alignment/>
    </xf>
    <xf numFmtId="6" fontId="2" fillId="33" borderId="11" xfId="44" applyNumberFormat="1" applyFont="1" applyFill="1" applyBorder="1" applyAlignment="1">
      <alignment/>
    </xf>
    <xf numFmtId="6" fontId="2" fillId="33" borderId="11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="142" zoomScaleNormal="142" zoomScalePageLayoutView="0" workbookViewId="0" topLeftCell="A1">
      <selection activeCell="C85" sqref="C85"/>
    </sheetView>
  </sheetViews>
  <sheetFormatPr defaultColWidth="9.33203125" defaultRowHeight="12.75"/>
  <cols>
    <col min="1" max="1" width="33" style="0" bestFit="1" customWidth="1"/>
    <col min="2" max="3" width="12.83203125" style="0" customWidth="1"/>
    <col min="4" max="4" width="3.16015625" style="0" customWidth="1"/>
    <col min="5" max="6" width="12.83203125" style="0" customWidth="1"/>
    <col min="7" max="7" width="13.66015625" style="0" customWidth="1"/>
    <col min="8" max="8" width="9.66015625" style="0" bestFit="1" customWidth="1"/>
    <col min="9" max="9" width="15.33203125" style="0" customWidth="1"/>
    <col min="13" max="13" width="13.66015625" style="0" customWidth="1"/>
    <col min="14" max="14" width="14.16015625" style="0" customWidth="1"/>
  </cols>
  <sheetData>
    <row r="1" spans="1:3" ht="12.75">
      <c r="A1" s="74" t="s">
        <v>23</v>
      </c>
      <c r="B1" s="75">
        <v>0.25</v>
      </c>
      <c r="C1" s="27"/>
    </row>
    <row r="2" spans="1:4" ht="12.75">
      <c r="A2" s="40"/>
      <c r="B2" s="21" t="s">
        <v>0</v>
      </c>
      <c r="C2" s="76" t="s">
        <v>1</v>
      </c>
      <c r="D2" s="1"/>
    </row>
    <row r="3" spans="1:3" ht="12.75">
      <c r="A3" s="77" t="s">
        <v>2</v>
      </c>
      <c r="B3" s="13">
        <v>200000</v>
      </c>
      <c r="C3" s="16">
        <v>100000</v>
      </c>
    </row>
    <row r="4" spans="1:3" ht="12.75">
      <c r="A4" s="77" t="s">
        <v>3</v>
      </c>
      <c r="B4" s="13">
        <v>150000</v>
      </c>
      <c r="C4" s="16">
        <v>70000</v>
      </c>
    </row>
    <row r="5" spans="1:4" ht="12.75">
      <c r="A5" s="77" t="s">
        <v>4</v>
      </c>
      <c r="B5" s="19">
        <f>+B4/B3</f>
        <v>0.75</v>
      </c>
      <c r="C5" s="19">
        <f>+C4/C3</f>
        <v>0.7</v>
      </c>
      <c r="D5" s="2"/>
    </row>
    <row r="6" spans="1:3" ht="13.5" thickBot="1">
      <c r="A6" s="78" t="s">
        <v>40</v>
      </c>
      <c r="B6" s="17">
        <f>+B3-B4</f>
        <v>50000</v>
      </c>
      <c r="C6" s="17">
        <f>+C3-C4</f>
        <v>30000</v>
      </c>
    </row>
    <row r="7" spans="1:7" ht="13.5" thickBot="1">
      <c r="A7" s="61"/>
      <c r="B7" s="62"/>
      <c r="C7" s="62"/>
      <c r="D7" s="63"/>
      <c r="E7" s="63"/>
      <c r="F7" s="63"/>
      <c r="G7" s="63"/>
    </row>
    <row r="8" spans="1:7" ht="13.5" thickBot="1">
      <c r="A8" s="52" t="s">
        <v>63</v>
      </c>
      <c r="B8" s="73" t="s">
        <v>59</v>
      </c>
      <c r="C8" s="73" t="s">
        <v>60</v>
      </c>
      <c r="D8" s="28"/>
      <c r="E8" s="29" t="s">
        <v>7</v>
      </c>
      <c r="F8" s="29" t="s">
        <v>8</v>
      </c>
      <c r="G8" s="29" t="s">
        <v>9</v>
      </c>
    </row>
    <row r="9" spans="1:7" ht="13.5" thickBot="1">
      <c r="A9" s="53" t="s">
        <v>61</v>
      </c>
      <c r="B9" s="54">
        <v>1800</v>
      </c>
      <c r="C9" s="54">
        <v>700</v>
      </c>
      <c r="D9" s="28"/>
      <c r="E9" s="55">
        <v>100</v>
      </c>
      <c r="F9" s="56">
        <v>100</v>
      </c>
      <c r="G9" s="57">
        <v>0</v>
      </c>
    </row>
    <row r="10" spans="1:7" ht="13.5" thickBot="1">
      <c r="A10" s="53" t="s">
        <v>62</v>
      </c>
      <c r="B10" s="54">
        <v>800</v>
      </c>
      <c r="C10" s="54">
        <v>500</v>
      </c>
      <c r="D10" s="28"/>
      <c r="E10" s="58">
        <v>100</v>
      </c>
      <c r="F10" s="59">
        <v>200</v>
      </c>
      <c r="G10" s="60">
        <v>200</v>
      </c>
    </row>
    <row r="11" spans="1:7" ht="13.5" thickBot="1">
      <c r="A11" s="64"/>
      <c r="B11" s="65"/>
      <c r="C11" s="65"/>
      <c r="D11" s="62"/>
      <c r="E11" s="79"/>
      <c r="F11" s="79"/>
      <c r="G11" s="79"/>
    </row>
    <row r="12" spans="1:7" ht="13.5" thickBot="1">
      <c r="A12" s="14" t="s">
        <v>12</v>
      </c>
      <c r="B12" s="22"/>
      <c r="C12" s="22"/>
      <c r="D12" s="28"/>
      <c r="E12" s="29" t="s">
        <v>7</v>
      </c>
      <c r="F12" s="29" t="s">
        <v>8</v>
      </c>
      <c r="G12" s="29" t="s">
        <v>9</v>
      </c>
    </row>
    <row r="13" spans="1:7" ht="12.75">
      <c r="A13" s="15" t="s">
        <v>15</v>
      </c>
      <c r="B13" s="23">
        <v>0.4</v>
      </c>
      <c r="C13" s="23">
        <v>0.3</v>
      </c>
      <c r="D13" s="39"/>
      <c r="E13" s="42">
        <v>0.2</v>
      </c>
      <c r="F13" s="43">
        <v>0.1</v>
      </c>
      <c r="G13" s="44"/>
    </row>
    <row r="14" spans="1:7" ht="12.75">
      <c r="A14" s="15" t="s">
        <v>14</v>
      </c>
      <c r="B14" s="23">
        <v>0.5</v>
      </c>
      <c r="C14" s="23">
        <v>0.25</v>
      </c>
      <c r="D14" s="7"/>
      <c r="E14" s="45">
        <v>0.25</v>
      </c>
      <c r="F14" s="46"/>
      <c r="G14" s="47"/>
    </row>
    <row r="15" spans="1:7" ht="12.75">
      <c r="A15" s="15" t="s">
        <v>16</v>
      </c>
      <c r="B15" s="23">
        <v>0.6</v>
      </c>
      <c r="C15" s="23">
        <v>0.4</v>
      </c>
      <c r="D15" s="7"/>
      <c r="E15" s="45"/>
      <c r="F15" s="46"/>
      <c r="G15" s="47"/>
    </row>
    <row r="16" spans="1:7" ht="12.75">
      <c r="A16" s="15" t="s">
        <v>13</v>
      </c>
      <c r="B16" s="13">
        <v>640</v>
      </c>
      <c r="C16" s="13">
        <v>480</v>
      </c>
      <c r="D16" s="6"/>
      <c r="E16" s="24">
        <v>240</v>
      </c>
      <c r="F16" s="11">
        <v>80</v>
      </c>
      <c r="G16" s="25">
        <v>160</v>
      </c>
    </row>
    <row r="17" spans="1:7" ht="12.75">
      <c r="A17" s="40" t="s">
        <v>57</v>
      </c>
      <c r="B17" s="6"/>
      <c r="C17" s="6"/>
      <c r="D17" s="6"/>
      <c r="E17" s="24"/>
      <c r="F17" s="11"/>
      <c r="G17" s="25">
        <f>SUM(B16:G16)</f>
        <v>1600</v>
      </c>
    </row>
    <row r="18" spans="1:7" ht="12.75">
      <c r="A18" s="67"/>
      <c r="B18" s="62"/>
      <c r="C18" s="62"/>
      <c r="D18" s="62"/>
      <c r="E18" s="68"/>
      <c r="F18" s="69"/>
      <c r="G18" s="70"/>
    </row>
    <row r="19" spans="1:7" ht="12.75">
      <c r="A19" s="66" t="s">
        <v>20</v>
      </c>
      <c r="B19" s="6"/>
      <c r="C19" s="6"/>
      <c r="D19" s="6"/>
      <c r="E19" s="24"/>
      <c r="F19" s="11"/>
      <c r="G19" s="48">
        <v>3600000</v>
      </c>
    </row>
    <row r="20" spans="1:7" ht="13.5" thickBot="1">
      <c r="A20" s="41" t="s">
        <v>21</v>
      </c>
      <c r="B20" s="26"/>
      <c r="C20" s="26"/>
      <c r="D20" s="26"/>
      <c r="E20" s="49"/>
      <c r="F20" s="50"/>
      <c r="G20" s="51">
        <f>+G19/G17</f>
        <v>2250</v>
      </c>
    </row>
    <row r="21" spans="1:7" ht="13.5" thickBot="1">
      <c r="A21" s="62"/>
      <c r="B21" s="71"/>
      <c r="C21" s="71"/>
      <c r="D21" s="62"/>
      <c r="E21" s="80"/>
      <c r="F21" s="80"/>
      <c r="G21" s="81"/>
    </row>
    <row r="22" spans="2:7" ht="13.5" thickBot="1">
      <c r="B22" s="37" t="s">
        <v>5</v>
      </c>
      <c r="C22" s="38" t="s">
        <v>6</v>
      </c>
      <c r="D22" s="10"/>
      <c r="E22" s="29" t="s">
        <v>7</v>
      </c>
      <c r="F22" s="29" t="s">
        <v>8</v>
      </c>
      <c r="G22" s="29" t="s">
        <v>9</v>
      </c>
    </row>
    <row r="23" spans="1:7" ht="13.5" thickBot="1">
      <c r="A23" s="8" t="s">
        <v>19</v>
      </c>
      <c r="B23" s="1"/>
      <c r="C23" s="1"/>
      <c r="D23" s="1"/>
      <c r="E23" s="1"/>
      <c r="F23" s="1"/>
      <c r="G23" s="1"/>
    </row>
    <row r="24" spans="1:7" ht="13.5" thickBot="1">
      <c r="A24" s="13" t="s">
        <v>10</v>
      </c>
      <c r="B24" s="54">
        <v>1800</v>
      </c>
      <c r="C24" s="54">
        <v>700</v>
      </c>
      <c r="D24" s="5"/>
      <c r="E24" s="55">
        <v>100</v>
      </c>
      <c r="F24" s="56">
        <v>100</v>
      </c>
      <c r="G24" s="57">
        <v>0</v>
      </c>
    </row>
    <row r="25" spans="1:7" ht="13.5" thickBot="1">
      <c r="A25" s="13" t="s">
        <v>11</v>
      </c>
      <c r="B25" s="54">
        <v>800</v>
      </c>
      <c r="C25" s="54">
        <v>500</v>
      </c>
      <c r="D25" s="5"/>
      <c r="E25" s="58">
        <v>100</v>
      </c>
      <c r="F25" s="59">
        <v>200</v>
      </c>
      <c r="G25" s="60">
        <v>200</v>
      </c>
    </row>
    <row r="26" spans="1:7" ht="12.75">
      <c r="A26" s="32" t="s">
        <v>17</v>
      </c>
      <c r="B26" s="31">
        <f>SUM(B24:B25)</f>
        <v>2600</v>
      </c>
      <c r="C26" s="31">
        <f>SUM(C24:C25)</f>
        <v>1200</v>
      </c>
      <c r="D26" s="5"/>
      <c r="E26" s="31">
        <f>SUM(E24:E25)</f>
        <v>200</v>
      </c>
      <c r="F26" s="31">
        <f>SUM(F24:F25)</f>
        <v>300</v>
      </c>
      <c r="G26" s="31">
        <f>SUM(G24:G25)</f>
        <v>200</v>
      </c>
    </row>
    <row r="27" spans="1:7" ht="12.75">
      <c r="A27" s="13" t="s">
        <v>18</v>
      </c>
      <c r="B27" s="30"/>
      <c r="C27" s="30"/>
      <c r="D27" s="5"/>
      <c r="E27" s="30"/>
      <c r="F27" s="30"/>
      <c r="G27" s="30"/>
    </row>
    <row r="28" spans="1:7" ht="12.75">
      <c r="A28" s="13" t="s">
        <v>9</v>
      </c>
      <c r="B28" s="30">
        <f>+B13*$G$26</f>
        <v>80</v>
      </c>
      <c r="C28" s="30">
        <f>+C13*$G$26</f>
        <v>60</v>
      </c>
      <c r="D28" s="3"/>
      <c r="E28" s="30">
        <f>+E13*$G$26</f>
        <v>40</v>
      </c>
      <c r="F28" s="30">
        <f>+F13*$G$26</f>
        <v>20</v>
      </c>
      <c r="G28" s="83"/>
    </row>
    <row r="29" spans="1:7" ht="12.75">
      <c r="A29" s="13" t="s">
        <v>8</v>
      </c>
      <c r="B29" s="30">
        <f>+B14*($F$26+$F$28)</f>
        <v>160</v>
      </c>
      <c r="C29" s="30">
        <f>+C14*($F$26+$F$28)</f>
        <v>80</v>
      </c>
      <c r="D29" s="3"/>
      <c r="E29" s="30">
        <f>+E14*($F$26+$F$28)</f>
        <v>80</v>
      </c>
      <c r="F29" s="30"/>
      <c r="G29" s="30"/>
    </row>
    <row r="30" spans="1:7" ht="12.75">
      <c r="A30" s="13" t="s">
        <v>7</v>
      </c>
      <c r="B30" s="30">
        <f>+B15*($E$26+$E$28+$E$29)</f>
        <v>192</v>
      </c>
      <c r="C30" s="30">
        <f>+C15*($E$26+$E$28+$E$29)</f>
        <v>128</v>
      </c>
      <c r="D30" s="5"/>
      <c r="E30" s="5"/>
      <c r="F30" s="3"/>
      <c r="G30" s="3"/>
    </row>
    <row r="31" spans="1:7" ht="12.75">
      <c r="A31" s="13" t="s">
        <v>22</v>
      </c>
      <c r="B31" s="30">
        <f>SUM(B28:B30)</f>
        <v>432</v>
      </c>
      <c r="C31" s="30">
        <f>SUM(C28:C30)</f>
        <v>268</v>
      </c>
      <c r="D31" s="3"/>
      <c r="E31" s="3"/>
      <c r="F31" s="3"/>
      <c r="G31" s="3"/>
    </row>
    <row r="32" spans="1:7" ht="12.75">
      <c r="A32" s="13" t="s">
        <v>25</v>
      </c>
      <c r="B32" s="72">
        <f>+B26+B31</f>
        <v>3032</v>
      </c>
      <c r="C32" s="72">
        <f>+C26+C31</f>
        <v>1468</v>
      </c>
      <c r="D32" s="3"/>
      <c r="E32" s="3"/>
      <c r="F32" s="3"/>
      <c r="G32" s="3"/>
    </row>
    <row r="33" spans="1:7" ht="13.5" thickBot="1">
      <c r="A33" s="13" t="s">
        <v>24</v>
      </c>
      <c r="B33" s="30">
        <f>+B32/B4*1000</f>
        <v>20.213333333333335</v>
      </c>
      <c r="C33" s="30">
        <f>+C32/C4*1000</f>
        <v>20.97142857142857</v>
      </c>
      <c r="D33" s="3"/>
      <c r="E33" s="3"/>
      <c r="F33" s="3"/>
      <c r="G33" s="3"/>
    </row>
    <row r="34" spans="1:7" ht="13.5" thickBot="1">
      <c r="A34" s="13"/>
      <c r="B34" s="30"/>
      <c r="C34" s="30"/>
      <c r="D34" s="3"/>
      <c r="E34" s="29" t="s">
        <v>7</v>
      </c>
      <c r="F34" s="29" t="s">
        <v>8</v>
      </c>
      <c r="G34" s="29" t="s">
        <v>9</v>
      </c>
    </row>
    <row r="35" spans="1:7" ht="12.75">
      <c r="A35" s="13" t="s">
        <v>64</v>
      </c>
      <c r="B35" s="84">
        <f>+B16*$G$20</f>
        <v>1440000</v>
      </c>
      <c r="C35" s="84">
        <f>+C16*$G$20</f>
        <v>1080000</v>
      </c>
      <c r="D35" s="3"/>
      <c r="E35" s="84">
        <f>+E16*$G$20</f>
        <v>540000</v>
      </c>
      <c r="F35" s="84">
        <f>+F16*$G$20</f>
        <v>180000</v>
      </c>
      <c r="G35" s="84">
        <f>+G16*$G$20</f>
        <v>360000</v>
      </c>
    </row>
    <row r="36" spans="1:7" ht="12.75">
      <c r="A36" s="13" t="s">
        <v>32</v>
      </c>
      <c r="B36" s="84">
        <f>+B13*$G$35</f>
        <v>144000</v>
      </c>
      <c r="C36" s="84">
        <f>+C13*$G$35</f>
        <v>108000</v>
      </c>
      <c r="D36" s="3"/>
      <c r="E36" s="84">
        <f>+E13*$G$35</f>
        <v>72000</v>
      </c>
      <c r="F36" s="84">
        <f>+F13*$G$35</f>
        <v>36000</v>
      </c>
      <c r="G36" s="84"/>
    </row>
    <row r="37" spans="1:7" ht="12.75">
      <c r="A37" s="13" t="s">
        <v>8</v>
      </c>
      <c r="B37" s="84">
        <f>+B14*($F$35+$F$36)</f>
        <v>108000</v>
      </c>
      <c r="C37" s="84">
        <f>+C14*($F$35+$F$36)</f>
        <v>54000</v>
      </c>
      <c r="D37" s="3"/>
      <c r="E37" s="84">
        <f>+E14*($F$35+$F$36)</f>
        <v>54000</v>
      </c>
      <c r="F37" s="30"/>
      <c r="G37" s="30"/>
    </row>
    <row r="38" spans="1:7" ht="12.75">
      <c r="A38" s="13" t="s">
        <v>7</v>
      </c>
      <c r="B38" s="84">
        <f>+B15*($E$35+$E$36+E37)</f>
        <v>399600</v>
      </c>
      <c r="C38" s="84">
        <f>+C15*($E$35+$E$36+F37)</f>
        <v>244800</v>
      </c>
      <c r="D38" s="3"/>
      <c r="E38" s="3"/>
      <c r="F38" s="3"/>
      <c r="G38" s="3"/>
    </row>
    <row r="39" spans="1:7" ht="12.75">
      <c r="A39" s="13" t="s">
        <v>44</v>
      </c>
      <c r="B39" s="86">
        <f>SUM(B35:B38)</f>
        <v>2091600</v>
      </c>
      <c r="C39" s="86">
        <f>SUM(C35:C38)</f>
        <v>1486800</v>
      </c>
      <c r="D39" s="3"/>
      <c r="E39" s="3"/>
      <c r="F39" s="3"/>
      <c r="G39" s="3"/>
    </row>
    <row r="40" spans="1:7" ht="12.75">
      <c r="A40" s="33" t="s">
        <v>45</v>
      </c>
      <c r="B40" s="86">
        <f>+B32+B39</f>
        <v>2094632</v>
      </c>
      <c r="C40" s="86">
        <f>+C32+C39</f>
        <v>1488268</v>
      </c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1:7" ht="12.75">
      <c r="A42" s="36" t="s">
        <v>47</v>
      </c>
      <c r="B42" s="35"/>
      <c r="C42" s="35"/>
      <c r="D42" s="3"/>
      <c r="E42" s="3"/>
      <c r="F42" s="3"/>
      <c r="G42" s="3"/>
    </row>
    <row r="43" spans="1:7" ht="12.75">
      <c r="A43" s="13" t="s">
        <v>24</v>
      </c>
      <c r="B43" s="30">
        <f>+B33</f>
        <v>20.213333333333335</v>
      </c>
      <c r="C43" s="30">
        <f>+C33</f>
        <v>20.97142857142857</v>
      </c>
      <c r="D43" s="3"/>
      <c r="E43" s="3"/>
      <c r="F43" s="3"/>
      <c r="G43" s="3"/>
    </row>
    <row r="44" spans="1:7" ht="12.75">
      <c r="A44" s="13" t="s">
        <v>35</v>
      </c>
      <c r="B44" s="30">
        <f>+B39/B4</f>
        <v>13.944</v>
      </c>
      <c r="C44" s="30">
        <f>+C39/C4</f>
        <v>21.24</v>
      </c>
      <c r="D44" s="3"/>
      <c r="E44" s="3"/>
      <c r="F44" s="3"/>
      <c r="G44" s="3"/>
    </row>
    <row r="45" spans="1:7" ht="12.75">
      <c r="A45" s="13" t="s">
        <v>33</v>
      </c>
      <c r="B45" s="30">
        <f>+B44+B43</f>
        <v>34.157333333333334</v>
      </c>
      <c r="C45" s="30">
        <f>+C44+C43</f>
        <v>42.21142857142857</v>
      </c>
      <c r="D45" s="3"/>
      <c r="E45" s="3"/>
      <c r="F45" s="3"/>
      <c r="G45" s="3"/>
    </row>
    <row r="46" spans="1:7" ht="12.75">
      <c r="A46" s="8" t="s">
        <v>34</v>
      </c>
      <c r="B46" s="3"/>
      <c r="C46" s="3"/>
      <c r="D46" s="3"/>
      <c r="E46" s="3"/>
      <c r="F46" s="3"/>
      <c r="G46" s="3"/>
    </row>
    <row r="47" spans="1:7" ht="12.75">
      <c r="A47" s="13" t="s">
        <v>24</v>
      </c>
      <c r="B47" s="30">
        <f>+B33</f>
        <v>20.213333333333335</v>
      </c>
      <c r="C47" s="30">
        <f>+C33</f>
        <v>20.97142857142857</v>
      </c>
      <c r="D47" s="3"/>
      <c r="E47" s="3"/>
      <c r="F47" s="3"/>
      <c r="G47" s="3"/>
    </row>
    <row r="48" spans="1:7" ht="12.75">
      <c r="A48" s="13" t="s">
        <v>35</v>
      </c>
      <c r="B48" s="30">
        <f>+B39/B3</f>
        <v>10.458</v>
      </c>
      <c r="C48" s="30">
        <f>+C39/C3</f>
        <v>14.868</v>
      </c>
      <c r="D48" s="3"/>
      <c r="E48" s="3"/>
      <c r="F48" s="3"/>
      <c r="G48" s="3"/>
    </row>
    <row r="49" spans="1:7" ht="12.75">
      <c r="A49" s="13" t="s">
        <v>33</v>
      </c>
      <c r="B49" s="30">
        <f>+B48+B47</f>
        <v>30.671333333333337</v>
      </c>
      <c r="C49" s="30">
        <f>+C48+C47</f>
        <v>35.83942857142857</v>
      </c>
      <c r="D49" s="3"/>
      <c r="E49" s="3"/>
      <c r="F49" s="3"/>
      <c r="G49" s="3"/>
    </row>
    <row r="50" spans="1:7" ht="12.75">
      <c r="A50" s="13" t="s">
        <v>49</v>
      </c>
      <c r="B50" s="31">
        <f>+B49*(1+$B$261)</f>
        <v>38.33916666666667</v>
      </c>
      <c r="C50" s="31">
        <f>+C49*(1+$B$261)</f>
        <v>44.799285714285716</v>
      </c>
      <c r="D50" s="3"/>
      <c r="E50" s="3"/>
      <c r="F50" s="3"/>
      <c r="G50" s="3"/>
    </row>
    <row r="51" spans="1:7" ht="12.75">
      <c r="A51" s="63"/>
      <c r="B51" s="63"/>
      <c r="C51" s="62"/>
      <c r="D51" s="62"/>
      <c r="E51" s="63"/>
      <c r="F51" s="63"/>
      <c r="G51" s="63"/>
    </row>
    <row r="52" spans="1:4" ht="12.75">
      <c r="A52" s="9" t="s">
        <v>26</v>
      </c>
      <c r="B52" s="3"/>
      <c r="C52" s="3"/>
      <c r="D52" s="6"/>
    </row>
    <row r="53" spans="1:4" ht="12.75">
      <c r="A53" t="s">
        <v>27</v>
      </c>
      <c r="B53" s="3"/>
      <c r="C53" s="3">
        <v>35</v>
      </c>
      <c r="D53" s="6"/>
    </row>
    <row r="54" spans="1:4" ht="12.75">
      <c r="A54" t="s">
        <v>28</v>
      </c>
      <c r="B54" s="3"/>
      <c r="C54" s="4"/>
      <c r="D54" s="6"/>
    </row>
    <row r="55" spans="1:4" ht="12.75">
      <c r="A55" t="s">
        <v>30</v>
      </c>
      <c r="B55" s="3"/>
      <c r="D55" s="6"/>
    </row>
    <row r="56" spans="1:4" ht="12.75">
      <c r="A56" t="s">
        <v>29</v>
      </c>
      <c r="B56" s="3"/>
      <c r="C56" s="3"/>
      <c r="D56" s="6"/>
    </row>
    <row r="57" spans="1:4" ht="12.75">
      <c r="A57" t="s">
        <v>31</v>
      </c>
      <c r="D57" s="6"/>
    </row>
    <row r="58" ht="12.75">
      <c r="D58" s="6"/>
    </row>
    <row r="59" spans="1:4" ht="12.75">
      <c r="A59" t="s">
        <v>36</v>
      </c>
      <c r="D59" s="6"/>
    </row>
    <row r="60" spans="1:4" ht="12.75">
      <c r="A60" t="s">
        <v>37</v>
      </c>
      <c r="D60" s="6"/>
    </row>
    <row r="61" spans="1:7" ht="12.75">
      <c r="A61" s="63"/>
      <c r="B61" s="63"/>
      <c r="C61" s="63"/>
      <c r="D61" s="62"/>
      <c r="E61" s="63"/>
      <c r="F61" s="63"/>
      <c r="G61" s="63"/>
    </row>
    <row r="62" spans="1:4" ht="12.75">
      <c r="A62" s="9" t="s">
        <v>38</v>
      </c>
      <c r="D62" s="6"/>
    </row>
    <row r="63" spans="1:4" ht="12.75">
      <c r="A63" s="13" t="s">
        <v>39</v>
      </c>
      <c r="B63" s="13"/>
      <c r="C63" s="13"/>
      <c r="D63" s="6"/>
    </row>
    <row r="64" spans="1:4" ht="12.75">
      <c r="A64" s="13" t="s">
        <v>41</v>
      </c>
      <c r="B64" s="13"/>
      <c r="C64" s="13"/>
      <c r="D64" s="6"/>
    </row>
    <row r="65" spans="1:4" ht="12.75">
      <c r="A65" s="13" t="s">
        <v>42</v>
      </c>
      <c r="B65" s="13"/>
      <c r="C65" s="13"/>
      <c r="D65" s="6"/>
    </row>
    <row r="66" spans="1:4" ht="12.75">
      <c r="A66" s="13"/>
      <c r="B66" s="13"/>
      <c r="C66" s="13"/>
      <c r="D66" s="6"/>
    </row>
    <row r="67" spans="1:4" ht="12.75">
      <c r="A67" s="13"/>
      <c r="B67" s="30"/>
      <c r="C67" s="30"/>
      <c r="D67" s="6"/>
    </row>
    <row r="68" spans="1:4" ht="12.75">
      <c r="A68" s="13" t="s">
        <v>46</v>
      </c>
      <c r="B68" s="30"/>
      <c r="C68" s="30"/>
      <c r="D68" s="6"/>
    </row>
    <row r="69" spans="1:4" ht="12.75">
      <c r="A69" s="13" t="s">
        <v>58</v>
      </c>
      <c r="B69" s="30"/>
      <c r="C69" s="34"/>
      <c r="D69" s="6"/>
    </row>
    <row r="70" spans="1:4" ht="12.75">
      <c r="A70" s="13" t="s">
        <v>43</v>
      </c>
      <c r="B70" s="30"/>
      <c r="C70" s="30"/>
      <c r="D70" s="6"/>
    </row>
    <row r="71" spans="1:4" ht="12.75">
      <c r="A71" s="13" t="s">
        <v>24</v>
      </c>
      <c r="B71" s="30"/>
      <c r="C71" s="30"/>
      <c r="D71" s="6"/>
    </row>
    <row r="72" spans="1:4" ht="12.75">
      <c r="A72" s="13" t="s">
        <v>28</v>
      </c>
      <c r="B72" s="13"/>
      <c r="C72" s="30"/>
      <c r="D72" s="6"/>
    </row>
    <row r="73" spans="1:4" ht="12.75">
      <c r="A73" s="13" t="s">
        <v>30</v>
      </c>
      <c r="B73" s="13"/>
      <c r="C73" s="13"/>
      <c r="D73" s="6"/>
    </row>
    <row r="74" spans="1:4" ht="12.75">
      <c r="A74" s="13" t="s">
        <v>48</v>
      </c>
      <c r="B74" s="13"/>
      <c r="C74" s="30"/>
      <c r="D74" s="6"/>
    </row>
    <row r="75" spans="1:4" ht="12.75">
      <c r="A75" s="13"/>
      <c r="B75" s="13"/>
      <c r="C75" s="13"/>
      <c r="D75" s="6"/>
    </row>
    <row r="76" spans="1:4" ht="12.75">
      <c r="A76" s="13" t="s">
        <v>50</v>
      </c>
      <c r="B76" s="13"/>
      <c r="C76" s="30"/>
      <c r="D76" s="6"/>
    </row>
    <row r="77" spans="1:4" ht="12.75">
      <c r="A77" s="13" t="s">
        <v>24</v>
      </c>
      <c r="B77" s="13"/>
      <c r="C77" s="30"/>
      <c r="D77" s="6"/>
    </row>
    <row r="78" spans="1:4" ht="12.75">
      <c r="A78" s="13" t="s">
        <v>51</v>
      </c>
      <c r="B78" s="13"/>
      <c r="C78" s="30"/>
      <c r="D78" s="6"/>
    </row>
    <row r="79" spans="1:4" ht="12.75">
      <c r="A79" s="13" t="s">
        <v>52</v>
      </c>
      <c r="B79" s="13"/>
      <c r="C79" s="13"/>
      <c r="D79" s="6"/>
    </row>
    <row r="80" spans="1:4" ht="12.75">
      <c r="A80" s="13" t="s">
        <v>53</v>
      </c>
      <c r="B80" s="13"/>
      <c r="C80" s="30"/>
      <c r="D80" s="6"/>
    </row>
    <row r="81" spans="1:4" ht="12.75">
      <c r="A81" s="13" t="s">
        <v>54</v>
      </c>
      <c r="B81" s="13"/>
      <c r="C81" s="30"/>
      <c r="D81" s="6"/>
    </row>
    <row r="259" ht="12.75">
      <c r="A259" t="s">
        <v>55</v>
      </c>
    </row>
    <row r="260" ht="13.5" thickBot="1">
      <c r="A260" t="s">
        <v>56</v>
      </c>
    </row>
    <row r="261" spans="1:3" ht="12.75">
      <c r="A261" s="74" t="s">
        <v>23</v>
      </c>
      <c r="B261" s="75">
        <v>0.25</v>
      </c>
      <c r="C261" s="27"/>
    </row>
    <row r="262" spans="1:4" ht="12.75">
      <c r="A262" s="40"/>
      <c r="B262" s="21" t="s">
        <v>0</v>
      </c>
      <c r="C262" s="76" t="s">
        <v>1</v>
      </c>
      <c r="D262" s="1"/>
    </row>
    <row r="263" spans="1:3" ht="12.75">
      <c r="A263" s="77" t="s">
        <v>2</v>
      </c>
      <c r="B263" s="13">
        <v>200000</v>
      </c>
      <c r="C263" s="16">
        <v>100000</v>
      </c>
    </row>
    <row r="264" spans="1:3" ht="12.75">
      <c r="A264" s="77" t="s">
        <v>3</v>
      </c>
      <c r="B264" s="13">
        <v>150000</v>
      </c>
      <c r="C264" s="16">
        <v>70000</v>
      </c>
    </row>
    <row r="265" spans="1:4" ht="12.75">
      <c r="A265" s="77" t="s">
        <v>4</v>
      </c>
      <c r="B265" s="19">
        <f>+B264/B263</f>
        <v>0.75</v>
      </c>
      <c r="C265" s="20">
        <f>+C264/C263</f>
        <v>0.7</v>
      </c>
      <c r="D265" s="2"/>
    </row>
    <row r="266" spans="1:3" ht="13.5" thickBot="1">
      <c r="A266" s="78" t="s">
        <v>40</v>
      </c>
      <c r="B266" s="17">
        <f>+B263-B264</f>
        <v>50000</v>
      </c>
      <c r="C266" s="18">
        <f>+C263-C264</f>
        <v>30000</v>
      </c>
    </row>
    <row r="267" spans="1:7" ht="13.5" thickBot="1">
      <c r="A267" s="61"/>
      <c r="B267" s="62"/>
      <c r="C267" s="62"/>
      <c r="D267" s="63"/>
      <c r="E267" s="63"/>
      <c r="F267" s="63"/>
      <c r="G267" s="63"/>
    </row>
    <row r="268" spans="1:7" ht="13.5" customHeight="1" thickBot="1">
      <c r="A268" s="52" t="s">
        <v>63</v>
      </c>
      <c r="B268" s="73" t="s">
        <v>59</v>
      </c>
      <c r="C268" s="73" t="s">
        <v>60</v>
      </c>
      <c r="D268" s="28"/>
      <c r="E268" s="29" t="s">
        <v>7</v>
      </c>
      <c r="F268" s="29" t="s">
        <v>8</v>
      </c>
      <c r="G268" s="29" t="s">
        <v>9</v>
      </c>
    </row>
    <row r="269" spans="1:7" ht="13.5" thickBot="1">
      <c r="A269" s="53" t="s">
        <v>61</v>
      </c>
      <c r="B269" s="54">
        <v>1800</v>
      </c>
      <c r="C269" s="54">
        <v>700</v>
      </c>
      <c r="D269" s="28"/>
      <c r="E269" s="55">
        <v>100</v>
      </c>
      <c r="F269" s="56">
        <v>100</v>
      </c>
      <c r="G269" s="57"/>
    </row>
    <row r="270" spans="1:7" ht="13.5" thickBot="1">
      <c r="A270" s="53" t="s">
        <v>62</v>
      </c>
      <c r="B270" s="54">
        <v>800</v>
      </c>
      <c r="C270" s="54">
        <v>500</v>
      </c>
      <c r="D270" s="28"/>
      <c r="E270" s="58">
        <v>100</v>
      </c>
      <c r="F270" s="59">
        <v>200</v>
      </c>
      <c r="G270" s="60">
        <v>200</v>
      </c>
    </row>
    <row r="271" spans="1:7" ht="13.5" thickBot="1">
      <c r="A271" s="64"/>
      <c r="B271" s="65"/>
      <c r="C271" s="65"/>
      <c r="D271" s="62"/>
      <c r="E271" s="79"/>
      <c r="F271" s="79"/>
      <c r="G271" s="79"/>
    </row>
    <row r="272" spans="1:7" ht="13.5" thickBot="1">
      <c r="A272" s="14" t="s">
        <v>12</v>
      </c>
      <c r="B272" s="22"/>
      <c r="C272" s="22"/>
      <c r="D272" s="28"/>
      <c r="E272" s="29" t="s">
        <v>7</v>
      </c>
      <c r="F272" s="29" t="s">
        <v>8</v>
      </c>
      <c r="G272" s="29" t="s">
        <v>9</v>
      </c>
    </row>
    <row r="273" spans="1:7" ht="12.75">
      <c r="A273" s="15" t="s">
        <v>15</v>
      </c>
      <c r="B273" s="23">
        <v>0.4</v>
      </c>
      <c r="C273" s="23">
        <v>0.3</v>
      </c>
      <c r="D273" s="39"/>
      <c r="E273" s="42">
        <v>0.2</v>
      </c>
      <c r="F273" s="43">
        <v>0.1</v>
      </c>
      <c r="G273" s="44"/>
    </row>
    <row r="274" spans="1:7" ht="12.75">
      <c r="A274" s="15" t="s">
        <v>14</v>
      </c>
      <c r="B274" s="23">
        <v>0.5</v>
      </c>
      <c r="C274" s="23">
        <v>0.25</v>
      </c>
      <c r="D274" s="7"/>
      <c r="E274" s="45">
        <v>0.25</v>
      </c>
      <c r="F274" s="46"/>
      <c r="G274" s="47"/>
    </row>
    <row r="275" spans="1:7" ht="12.75">
      <c r="A275" s="15" t="s">
        <v>16</v>
      </c>
      <c r="B275" s="23">
        <v>0.6</v>
      </c>
      <c r="C275" s="23">
        <v>0.4</v>
      </c>
      <c r="D275" s="7"/>
      <c r="E275" s="45"/>
      <c r="F275" s="46"/>
      <c r="G275" s="47"/>
    </row>
    <row r="276" spans="1:7" ht="12.75">
      <c r="A276" s="15" t="s">
        <v>13</v>
      </c>
      <c r="B276" s="13">
        <v>640</v>
      </c>
      <c r="C276" s="13">
        <v>480</v>
      </c>
      <c r="D276" s="6"/>
      <c r="E276" s="24">
        <v>240</v>
      </c>
      <c r="F276" s="11">
        <v>80</v>
      </c>
      <c r="G276" s="25">
        <v>160</v>
      </c>
    </row>
    <row r="277" spans="1:7" ht="12.75">
      <c r="A277" s="40" t="s">
        <v>57</v>
      </c>
      <c r="B277" s="6"/>
      <c r="C277" s="6"/>
      <c r="D277" s="6"/>
      <c r="E277" s="24"/>
      <c r="F277" s="11"/>
      <c r="G277" s="25">
        <f>SUM(B276:G276)</f>
        <v>1600</v>
      </c>
    </row>
    <row r="278" spans="1:7" ht="12.75">
      <c r="A278" s="67"/>
      <c r="B278" s="62"/>
      <c r="C278" s="62"/>
      <c r="D278" s="62"/>
      <c r="E278" s="68"/>
      <c r="F278" s="69"/>
      <c r="G278" s="70"/>
    </row>
    <row r="279" spans="1:7" ht="12.75">
      <c r="A279" s="66" t="s">
        <v>20</v>
      </c>
      <c r="B279" s="6"/>
      <c r="C279" s="6"/>
      <c r="D279" s="6"/>
      <c r="E279" s="24"/>
      <c r="F279" s="11"/>
      <c r="G279" s="48">
        <v>3600000</v>
      </c>
    </row>
    <row r="280" spans="1:7" ht="13.5" thickBot="1">
      <c r="A280" s="41" t="s">
        <v>21</v>
      </c>
      <c r="B280" s="26"/>
      <c r="C280" s="26"/>
      <c r="D280" s="26"/>
      <c r="E280" s="49"/>
      <c r="F280" s="50"/>
      <c r="G280" s="51">
        <f>+G279/G277</f>
        <v>2250</v>
      </c>
    </row>
    <row r="281" spans="1:7" ht="13.5" thickBot="1">
      <c r="A281" s="62"/>
      <c r="B281" s="71"/>
      <c r="C281" s="71"/>
      <c r="D281" s="62"/>
      <c r="E281" s="80"/>
      <c r="F281" s="80"/>
      <c r="G281" s="81"/>
    </row>
    <row r="282" spans="2:7" ht="13.5" thickBot="1">
      <c r="B282" s="37" t="s">
        <v>5</v>
      </c>
      <c r="C282" s="38" t="s">
        <v>6</v>
      </c>
      <c r="D282" s="10"/>
      <c r="E282" s="29" t="s">
        <v>7</v>
      </c>
      <c r="F282" s="29" t="s">
        <v>8</v>
      </c>
      <c r="G282" s="29" t="s">
        <v>9</v>
      </c>
    </row>
    <row r="283" spans="1:7" ht="12.75">
      <c r="A283" s="8" t="s">
        <v>19</v>
      </c>
      <c r="B283" s="1"/>
      <c r="C283" s="1"/>
      <c r="D283" s="1"/>
      <c r="E283" s="1"/>
      <c r="F283" s="1"/>
      <c r="G283" s="1"/>
    </row>
    <row r="284" spans="1:7" ht="12.75">
      <c r="A284" s="13" t="s">
        <v>10</v>
      </c>
      <c r="B284" s="30">
        <v>1800</v>
      </c>
      <c r="C284" s="30">
        <v>700</v>
      </c>
      <c r="D284" s="5"/>
      <c r="E284" s="30">
        <v>100</v>
      </c>
      <c r="F284" s="30">
        <v>100</v>
      </c>
      <c r="G284" s="30"/>
    </row>
    <row r="285" spans="1:7" ht="12" customHeight="1">
      <c r="A285" s="13" t="s">
        <v>11</v>
      </c>
      <c r="B285" s="30">
        <v>800</v>
      </c>
      <c r="C285" s="30">
        <v>500</v>
      </c>
      <c r="D285" s="5"/>
      <c r="E285" s="30">
        <v>100</v>
      </c>
      <c r="F285" s="30">
        <v>200</v>
      </c>
      <c r="G285" s="30">
        <v>200</v>
      </c>
    </row>
    <row r="286" spans="1:8" ht="12.75">
      <c r="A286" s="32" t="s">
        <v>17</v>
      </c>
      <c r="B286" s="31">
        <f>SUM(B284:B285)</f>
        <v>2600</v>
      </c>
      <c r="C286" s="31">
        <f>SUM(C284:C285)</f>
        <v>1200</v>
      </c>
      <c r="D286" s="5"/>
      <c r="E286" s="31">
        <f>SUM(E284:E285)</f>
        <v>200</v>
      </c>
      <c r="F286" s="31">
        <f>SUM(F284:F285)</f>
        <v>300</v>
      </c>
      <c r="G286" s="31">
        <f>SUM(G284:G285)</f>
        <v>200</v>
      </c>
      <c r="H286" s="3"/>
    </row>
    <row r="287" spans="1:7" ht="12.75">
      <c r="A287" s="13" t="s">
        <v>18</v>
      </c>
      <c r="B287" s="30"/>
      <c r="C287" s="30"/>
      <c r="D287" s="5"/>
      <c r="E287" s="30"/>
      <c r="F287" s="30"/>
      <c r="G287" s="30"/>
    </row>
    <row r="288" spans="1:7" ht="12.75">
      <c r="A288" s="13" t="s">
        <v>9</v>
      </c>
      <c r="B288" s="30">
        <f>+$G$286*B273</f>
        <v>80</v>
      </c>
      <c r="C288" s="30">
        <f>+$G$286*C273</f>
        <v>60</v>
      </c>
      <c r="D288" s="3"/>
      <c r="E288" s="83">
        <f>+$G$286*E273</f>
        <v>40</v>
      </c>
      <c r="F288" s="83">
        <f>+$G$286*F273</f>
        <v>20</v>
      </c>
      <c r="G288" s="83">
        <f>+$G$286*G273</f>
        <v>0</v>
      </c>
    </row>
    <row r="289" spans="1:7" ht="12.75">
      <c r="A289" s="13" t="s">
        <v>8</v>
      </c>
      <c r="B289" s="30">
        <f>($F$286+$F$288)*B274</f>
        <v>160</v>
      </c>
      <c r="C289" s="30">
        <f>($F$286+$F$288)*C274</f>
        <v>80</v>
      </c>
      <c r="D289" s="3"/>
      <c r="E289" s="30">
        <f>($F$286+$F$288)*E274</f>
        <v>80</v>
      </c>
      <c r="F289" s="30">
        <f>($F$286+$F$288)*F274</f>
        <v>0</v>
      </c>
      <c r="G289" s="30">
        <f>($F$286+$F$288)*G274</f>
        <v>0</v>
      </c>
    </row>
    <row r="290" spans="1:7" ht="12.75">
      <c r="A290" s="13" t="s">
        <v>7</v>
      </c>
      <c r="B290" s="30">
        <f>SUM($E$286:$E$289)*B275</f>
        <v>192</v>
      </c>
      <c r="C290" s="30">
        <f>SUM($E$286:$E$289)*C275</f>
        <v>128</v>
      </c>
      <c r="D290" s="5"/>
      <c r="E290" s="5"/>
      <c r="F290" s="3"/>
      <c r="G290" s="3"/>
    </row>
    <row r="291" spans="1:8" ht="12.75">
      <c r="A291" s="13" t="s">
        <v>22</v>
      </c>
      <c r="B291" s="30">
        <f>SUM(B288:B290)</f>
        <v>432</v>
      </c>
      <c r="C291" s="30">
        <f>SUM(C288:C290)</f>
        <v>268</v>
      </c>
      <c r="D291" s="3"/>
      <c r="E291" s="3"/>
      <c r="F291" s="3"/>
      <c r="G291" s="3"/>
      <c r="H291" s="3"/>
    </row>
    <row r="292" spans="1:8" ht="12.75">
      <c r="A292" s="13" t="s">
        <v>25</v>
      </c>
      <c r="B292" s="72">
        <f>+B286+B291</f>
        <v>3032</v>
      </c>
      <c r="C292" s="72">
        <f>+C286+C291</f>
        <v>1468</v>
      </c>
      <c r="D292" s="3"/>
      <c r="E292" s="3"/>
      <c r="F292" s="3"/>
      <c r="G292" s="3"/>
      <c r="H292" s="3"/>
    </row>
    <row r="293" spans="1:8" ht="13.5" thickBot="1">
      <c r="A293" s="13" t="s">
        <v>24</v>
      </c>
      <c r="B293" s="30">
        <f>+B292/B264*1000</f>
        <v>20.213333333333335</v>
      </c>
      <c r="C293" s="30">
        <f>+C292/C264*1000</f>
        <v>20.97142857142857</v>
      </c>
      <c r="D293" s="3"/>
      <c r="E293" s="3"/>
      <c r="F293" s="3"/>
      <c r="G293" s="3"/>
      <c r="H293" s="3"/>
    </row>
    <row r="294" spans="1:8" ht="13.5" thickBot="1">
      <c r="A294" s="13"/>
      <c r="B294" s="30"/>
      <c r="C294" s="30"/>
      <c r="D294" s="3"/>
      <c r="E294" s="29" t="s">
        <v>7</v>
      </c>
      <c r="F294" s="29" t="s">
        <v>8</v>
      </c>
      <c r="G294" s="29" t="s">
        <v>9</v>
      </c>
      <c r="H294" s="3"/>
    </row>
    <row r="295" spans="1:8" ht="12.75">
      <c r="A295" s="13" t="s">
        <v>64</v>
      </c>
      <c r="B295" s="84">
        <f>+B276*$G$280</f>
        <v>1440000</v>
      </c>
      <c r="C295" s="84">
        <f>+C276*$G$280</f>
        <v>1080000</v>
      </c>
      <c r="D295" s="3"/>
      <c r="E295" s="82">
        <f>+E276*$G$280</f>
        <v>540000</v>
      </c>
      <c r="F295" s="82">
        <f>+F276*$G$280</f>
        <v>180000</v>
      </c>
      <c r="G295" s="82">
        <f>+G276*$G$280</f>
        <v>360000</v>
      </c>
      <c r="H295" s="3"/>
    </row>
    <row r="296" spans="1:8" ht="12.75">
      <c r="A296" s="13" t="s">
        <v>32</v>
      </c>
      <c r="B296" s="84">
        <f>+$G$295*B273</f>
        <v>144000</v>
      </c>
      <c r="C296" s="84">
        <f>+$G$295*C273</f>
        <v>108000</v>
      </c>
      <c r="D296" s="3"/>
      <c r="E296" s="30">
        <f>+$G$295*E273</f>
        <v>72000</v>
      </c>
      <c r="F296" s="30">
        <f>+$G$295*F273</f>
        <v>36000</v>
      </c>
      <c r="G296" s="30">
        <f>+$G$295*G273</f>
        <v>0</v>
      </c>
      <c r="H296" s="3"/>
    </row>
    <row r="297" spans="1:8" ht="12.75">
      <c r="A297" s="13" t="s">
        <v>8</v>
      </c>
      <c r="B297" s="84">
        <f>+SUM($F$295:$F$296)*B274</f>
        <v>108000</v>
      </c>
      <c r="C297" s="84">
        <f>+SUM($F$295:$F$296)*C274</f>
        <v>54000</v>
      </c>
      <c r="D297" s="3"/>
      <c r="E297" s="30">
        <f>+SUM($F$295:$F$296)*E274</f>
        <v>54000</v>
      </c>
      <c r="F297" s="30">
        <f>+SUM($F$295:$F$296)*F274</f>
        <v>0</v>
      </c>
      <c r="G297" s="30">
        <f>+SUM($F$295:$F$296)*G274</f>
        <v>0</v>
      </c>
      <c r="H297" s="3"/>
    </row>
    <row r="298" spans="1:8" ht="12.75">
      <c r="A298" s="13" t="s">
        <v>7</v>
      </c>
      <c r="B298" s="84">
        <f>SUM($E$295:$E$297)*B275</f>
        <v>399600</v>
      </c>
      <c r="C298" s="84">
        <f>SUM($E$295:$E$297)*C275</f>
        <v>266400</v>
      </c>
      <c r="D298" s="3"/>
      <c r="E298" s="3"/>
      <c r="F298" s="3"/>
      <c r="G298" s="3"/>
      <c r="H298" s="3"/>
    </row>
    <row r="299" spans="1:8" ht="12.75">
      <c r="A299" s="13" t="s">
        <v>44</v>
      </c>
      <c r="B299" s="85">
        <f>SUM(B295:B298)</f>
        <v>2091600</v>
      </c>
      <c r="C299" s="85">
        <f>SUM(C295:C298)</f>
        <v>1508400</v>
      </c>
      <c r="D299" s="3"/>
      <c r="E299" s="3"/>
      <c r="F299" s="3"/>
      <c r="G299" s="3"/>
      <c r="H299" s="3"/>
    </row>
    <row r="300" spans="1:8" ht="12.75">
      <c r="A300" s="33" t="s">
        <v>45</v>
      </c>
      <c r="B300" s="86">
        <f>+B292+B299</f>
        <v>2094632</v>
      </c>
      <c r="C300" s="86">
        <f>+C292+C299</f>
        <v>1509868</v>
      </c>
      <c r="D300" s="3"/>
      <c r="E300" s="3"/>
      <c r="F300" s="3"/>
      <c r="G300" s="3"/>
      <c r="H300" s="3"/>
    </row>
    <row r="301" spans="2:8" ht="12.75">
      <c r="B301" s="3"/>
      <c r="C301" s="3"/>
      <c r="D301" s="3"/>
      <c r="E301" s="3"/>
      <c r="F301" s="3"/>
      <c r="G301" s="3"/>
      <c r="H301" s="3"/>
    </row>
    <row r="302" spans="1:8" ht="12.75">
      <c r="A302" s="36" t="s">
        <v>47</v>
      </c>
      <c r="B302" s="35"/>
      <c r="C302" s="35"/>
      <c r="D302" s="3"/>
      <c r="E302" s="3"/>
      <c r="F302" s="3"/>
      <c r="G302" s="3"/>
      <c r="H302" s="3"/>
    </row>
    <row r="303" spans="1:8" ht="12.75">
      <c r="A303" s="13" t="s">
        <v>24</v>
      </c>
      <c r="B303" s="30">
        <f>+B293</f>
        <v>20.213333333333335</v>
      </c>
      <c r="C303" s="30">
        <f>+C293</f>
        <v>20.97142857142857</v>
      </c>
      <c r="D303" s="3"/>
      <c r="E303" s="3"/>
      <c r="F303" s="3"/>
      <c r="G303" s="3"/>
      <c r="H303" s="3"/>
    </row>
    <row r="304" spans="1:8" ht="12.75">
      <c r="A304" s="13" t="s">
        <v>35</v>
      </c>
      <c r="B304" s="30">
        <f>+B299/B264</f>
        <v>13.944</v>
      </c>
      <c r="C304" s="30">
        <f>+C299/C264</f>
        <v>21.548571428571428</v>
      </c>
      <c r="D304" s="3"/>
      <c r="E304" s="3"/>
      <c r="F304" s="3"/>
      <c r="G304" s="3"/>
      <c r="H304" s="3"/>
    </row>
    <row r="305" spans="1:8" ht="12.75">
      <c r="A305" s="13" t="s">
        <v>33</v>
      </c>
      <c r="B305" s="30">
        <f>+B303+B304</f>
        <v>34.157333333333334</v>
      </c>
      <c r="C305" s="30">
        <f>+C303+C304</f>
        <v>42.519999999999996</v>
      </c>
      <c r="D305" s="3"/>
      <c r="E305" s="3"/>
      <c r="F305" s="3"/>
      <c r="G305" s="3"/>
      <c r="H305" s="3"/>
    </row>
    <row r="306" spans="1:8" ht="12.75">
      <c r="A306" s="8" t="s">
        <v>34</v>
      </c>
      <c r="B306" s="3"/>
      <c r="C306" s="3"/>
      <c r="D306" s="3"/>
      <c r="E306" s="3"/>
      <c r="F306" s="3"/>
      <c r="G306" s="3"/>
      <c r="H306" s="3"/>
    </row>
    <row r="307" spans="1:8" ht="12.75">
      <c r="A307" s="13" t="s">
        <v>24</v>
      </c>
      <c r="B307" s="30">
        <f>+B293</f>
        <v>20.213333333333335</v>
      </c>
      <c r="C307" s="30">
        <f>+C293</f>
        <v>20.97142857142857</v>
      </c>
      <c r="D307" s="3"/>
      <c r="E307" s="3"/>
      <c r="F307" s="3"/>
      <c r="G307" s="3"/>
      <c r="H307" s="3"/>
    </row>
    <row r="308" spans="1:8" ht="12.75">
      <c r="A308" s="13" t="s">
        <v>35</v>
      </c>
      <c r="B308" s="30">
        <f>+B299/(B263)</f>
        <v>10.458</v>
      </c>
      <c r="C308" s="30">
        <f>+C299/(C263)</f>
        <v>15.084</v>
      </c>
      <c r="D308" s="3"/>
      <c r="E308" s="3"/>
      <c r="F308" s="3"/>
      <c r="G308" s="3"/>
      <c r="H308" s="3"/>
    </row>
    <row r="309" spans="1:8" ht="12.75">
      <c r="A309" s="13" t="s">
        <v>33</v>
      </c>
      <c r="B309" s="30">
        <f>+B307+B308</f>
        <v>30.671333333333337</v>
      </c>
      <c r="C309" s="30">
        <f>+C307+C308</f>
        <v>36.05542857142857</v>
      </c>
      <c r="D309" s="3"/>
      <c r="E309" s="3"/>
      <c r="F309" s="3"/>
      <c r="G309" s="3"/>
      <c r="H309" s="3"/>
    </row>
    <row r="310" spans="1:8" ht="12.75">
      <c r="A310" s="13" t="s">
        <v>49</v>
      </c>
      <c r="B310" s="31">
        <f>+B309*(1+$B$261)</f>
        <v>38.33916666666667</v>
      </c>
      <c r="C310" s="31">
        <f>+C309*(1+$B$261)</f>
        <v>45.06928571428571</v>
      </c>
      <c r="D310" s="3"/>
      <c r="E310" s="3"/>
      <c r="F310" s="3"/>
      <c r="G310" s="3"/>
      <c r="H310" s="3"/>
    </row>
    <row r="311" spans="1:7" ht="12.75">
      <c r="A311" s="63"/>
      <c r="B311" s="63"/>
      <c r="C311" s="62"/>
      <c r="D311" s="62"/>
      <c r="E311" s="63"/>
      <c r="F311" s="63"/>
      <c r="G311" s="63"/>
    </row>
    <row r="312" spans="1:4" ht="12.75">
      <c r="A312" s="9" t="s">
        <v>26</v>
      </c>
      <c r="B312" s="3"/>
      <c r="C312" s="3"/>
      <c r="D312" s="6"/>
    </row>
    <row r="313" spans="1:4" ht="12.75">
      <c r="A313" t="s">
        <v>27</v>
      </c>
      <c r="B313" s="3"/>
      <c r="C313" s="3">
        <v>35</v>
      </c>
      <c r="D313" s="6"/>
    </row>
    <row r="314" spans="1:4" ht="12.75">
      <c r="A314" t="s">
        <v>28</v>
      </c>
      <c r="B314" s="3"/>
      <c r="C314" s="4">
        <f>+C313-C293</f>
        <v>14.028571428571428</v>
      </c>
      <c r="D314" s="6"/>
    </row>
    <row r="315" spans="1:4" ht="12.75">
      <c r="A315" t="s">
        <v>30</v>
      </c>
      <c r="B315" s="3"/>
      <c r="C315">
        <v>3000</v>
      </c>
      <c r="D315" s="6"/>
    </row>
    <row r="316" spans="1:4" ht="12.75">
      <c r="A316" t="s">
        <v>29</v>
      </c>
      <c r="B316" s="3"/>
      <c r="C316" s="3">
        <f>+C314*C315</f>
        <v>42085.71428571428</v>
      </c>
      <c r="D316" s="6"/>
    </row>
    <row r="317" spans="1:4" ht="12.75">
      <c r="A317" t="s">
        <v>31</v>
      </c>
      <c r="D317" s="6"/>
    </row>
    <row r="318" spans="4:16" ht="12.75">
      <c r="D318" s="6"/>
      <c r="P318" s="12"/>
    </row>
    <row r="319" spans="1:4" ht="12.75">
      <c r="A319" t="s">
        <v>36</v>
      </c>
      <c r="D319" s="6"/>
    </row>
    <row r="320" spans="1:4" ht="12.75">
      <c r="A320" t="s">
        <v>37</v>
      </c>
      <c r="D320" s="6"/>
    </row>
    <row r="321" spans="1:7" ht="12.75">
      <c r="A321" s="63"/>
      <c r="B321" s="63"/>
      <c r="C321" s="63"/>
      <c r="D321" s="62"/>
      <c r="E321" s="63"/>
      <c r="F321" s="63"/>
      <c r="G321" s="63"/>
    </row>
    <row r="322" spans="1:4" ht="12.75">
      <c r="A322" s="9" t="s">
        <v>38</v>
      </c>
      <c r="D322" s="6"/>
    </row>
    <row r="323" spans="1:4" ht="12.75">
      <c r="A323" s="13" t="s">
        <v>39</v>
      </c>
      <c r="B323" s="13"/>
      <c r="C323" s="13">
        <v>50000</v>
      </c>
      <c r="D323" s="6"/>
    </row>
    <row r="324" spans="1:4" ht="12.75">
      <c r="A324" s="13" t="s">
        <v>41</v>
      </c>
      <c r="B324" s="13"/>
      <c r="C324" s="13">
        <f>+C266</f>
        <v>30000</v>
      </c>
      <c r="D324" s="6"/>
    </row>
    <row r="325" spans="1:4" ht="12.75">
      <c r="A325" s="13" t="s">
        <v>42</v>
      </c>
      <c r="B325" s="13"/>
      <c r="C325" s="13">
        <f>+C323-C324</f>
        <v>20000</v>
      </c>
      <c r="D325" s="6"/>
    </row>
    <row r="326" spans="1:4" ht="12.75">
      <c r="A326" s="13"/>
      <c r="B326" s="13"/>
      <c r="C326" s="13"/>
      <c r="D326" s="6"/>
    </row>
    <row r="327" spans="1:4" ht="12.75">
      <c r="A327" s="13"/>
      <c r="B327" s="30"/>
      <c r="C327" s="30"/>
      <c r="D327" s="6"/>
    </row>
    <row r="328" spans="1:4" ht="12.75">
      <c r="A328" s="13" t="s">
        <v>46</v>
      </c>
      <c r="B328" s="30"/>
      <c r="C328" s="30">
        <f>+C309</f>
        <v>36.05542857142857</v>
      </c>
      <c r="D328" s="6"/>
    </row>
    <row r="329" spans="1:4" ht="12.75">
      <c r="A329" s="13" t="s">
        <v>58</v>
      </c>
      <c r="B329" s="30"/>
      <c r="C329" s="34">
        <v>0.1</v>
      </c>
      <c r="D329" s="6"/>
    </row>
    <row r="330" spans="1:4" ht="12.75">
      <c r="A330" s="13" t="s">
        <v>43</v>
      </c>
      <c r="B330" s="30"/>
      <c r="C330" s="30">
        <f>+C328*(1+C329)</f>
        <v>39.66097142857143</v>
      </c>
      <c r="D330" s="6"/>
    </row>
    <row r="331" spans="1:4" ht="12.75">
      <c r="A331" s="13" t="s">
        <v>24</v>
      </c>
      <c r="B331" s="30"/>
      <c r="C331" s="30">
        <f>+C303</f>
        <v>20.97142857142857</v>
      </c>
      <c r="D331" s="6"/>
    </row>
    <row r="332" spans="1:4" ht="12.75">
      <c r="A332" s="13" t="s">
        <v>28</v>
      </c>
      <c r="B332" s="13"/>
      <c r="C332" s="30">
        <f>+C330-C331</f>
        <v>18.689542857142857</v>
      </c>
      <c r="D332" s="6"/>
    </row>
    <row r="333" spans="1:4" ht="12.75">
      <c r="A333" s="13" t="s">
        <v>30</v>
      </c>
      <c r="B333" s="13"/>
      <c r="C333" s="13">
        <f>+C323</f>
        <v>50000</v>
      </c>
      <c r="D333" s="6"/>
    </row>
    <row r="334" spans="1:4" ht="12.75">
      <c r="A334" s="13" t="s">
        <v>48</v>
      </c>
      <c r="B334" s="13"/>
      <c r="C334" s="30">
        <f>+C332*C333</f>
        <v>934477.1428571428</v>
      </c>
      <c r="D334" s="6"/>
    </row>
    <row r="335" spans="1:4" ht="12.75">
      <c r="A335" s="13"/>
      <c r="B335" s="13"/>
      <c r="C335" s="13"/>
      <c r="D335" s="6"/>
    </row>
    <row r="336" spans="1:4" ht="12.75">
      <c r="A336" s="13" t="s">
        <v>50</v>
      </c>
      <c r="B336" s="13"/>
      <c r="C336" s="30">
        <f>+C310</f>
        <v>45.06928571428571</v>
      </c>
      <c r="D336" s="6"/>
    </row>
    <row r="337" spans="1:4" ht="12.75">
      <c r="A337" s="13" t="s">
        <v>24</v>
      </c>
      <c r="B337" s="13"/>
      <c r="C337" s="30">
        <f>+C331</f>
        <v>20.97142857142857</v>
      </c>
      <c r="D337" s="6"/>
    </row>
    <row r="338" spans="1:4" ht="12.75">
      <c r="A338" s="13" t="s">
        <v>51</v>
      </c>
      <c r="B338" s="13"/>
      <c r="C338" s="30">
        <f>+C336-C337</f>
        <v>24.09785714285714</v>
      </c>
      <c r="D338" s="6"/>
    </row>
    <row r="339" spans="1:4" ht="12.75">
      <c r="A339" s="13" t="s">
        <v>52</v>
      </c>
      <c r="B339" s="13"/>
      <c r="C339" s="13">
        <f>+C325</f>
        <v>20000</v>
      </c>
      <c r="D339" s="6"/>
    </row>
    <row r="340" spans="1:4" ht="12.75">
      <c r="A340" s="13" t="s">
        <v>53</v>
      </c>
      <c r="B340" s="13"/>
      <c r="C340" s="30">
        <f>+C338*C339</f>
        <v>481957.14285714284</v>
      </c>
      <c r="D340" s="6"/>
    </row>
    <row r="341" spans="1:4" ht="12.75">
      <c r="A341" s="13" t="s">
        <v>54</v>
      </c>
      <c r="B341" s="13"/>
      <c r="C341" s="30">
        <f>+C334-C340</f>
        <v>452520</v>
      </c>
      <c r="D341" s="6"/>
    </row>
    <row r="343" ht="12.75">
      <c r="A343" t="s">
        <v>55</v>
      </c>
    </row>
    <row r="344" ht="12.75">
      <c r="A344" t="s">
        <v>56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docente</cp:lastModifiedBy>
  <cp:lastPrinted>2007-09-18T15:01:33Z</cp:lastPrinted>
  <dcterms:created xsi:type="dcterms:W3CDTF">2004-10-12T18:47:14Z</dcterms:created>
  <dcterms:modified xsi:type="dcterms:W3CDTF">2010-10-11T15:26:04Z</dcterms:modified>
  <cp:category/>
  <cp:version/>
  <cp:contentType/>
  <cp:contentStatus/>
</cp:coreProperties>
</file>